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D4D56555-254F-4294-8F38-54DEDC78A25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210" r:id="rId1"/>
    <sheet name="Suivi Article" sheetId="13" r:id="rId2"/>
    <sheet name="RIK_PARAMS" sheetId="223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3" l="1"/>
  <c r="E1" i="13"/>
  <c r="E6" i="13"/>
  <c r="B25" i="13"/>
  <c r="B14" i="13"/>
  <c r="B18" i="13"/>
  <c r="F23" i="13"/>
  <c r="H26" i="13"/>
  <c r="B7" i="13"/>
  <c r="K25" i="13"/>
  <c r="B5" i="13"/>
  <c r="B23" i="13"/>
  <c r="B8" i="13"/>
  <c r="B9" i="13"/>
  <c r="B19" i="13"/>
  <c r="B17" i="13"/>
  <c r="C1" i="13"/>
  <c r="B27" i="13"/>
  <c r="B16" i="13"/>
  <c r="K5" i="13"/>
  <c r="H23" i="13"/>
  <c r="K23" i="13"/>
  <c r="B11" i="13"/>
  <c r="F26" i="13"/>
  <c r="F5" i="13"/>
  <c r="D23" i="13"/>
  <c r="B12" i="13"/>
  <c r="K27" i="13"/>
  <c r="B6" i="13"/>
  <c r="B10" i="13"/>
  <c r="B15" i="13"/>
  <c r="B1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6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<sst xmlns="http://schemas.openxmlformats.org/spreadsheetml/2006/main" count="66" uniqueCount="61">
  <si>
    <t>*</t>
  </si>
  <si>
    <t>Quantité Lancée</t>
  </si>
  <si>
    <t>Quantité Bonne</t>
  </si>
  <si>
    <t>Quantité Rebutée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</si>
  <si>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</si>
  <si>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</si>
  <si>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Famille Article</t>
  </si>
  <si>
    <t>{_x000D_
  "Name": "VoletParameters",_x000D_
  "Column": 5,_x000D_
  "Length": 1,_x000D_
  "IsEncrypted": false_x000D_
}</t>
  </si>
  <si>
    <t>{}</t>
  </si>
  <si>
    <t>Quantité Réservée</t>
  </si>
  <si>
    <t>Quantité Commandée</t>
  </si>
  <si>
    <t>Stock Maxi</t>
  </si>
  <si>
    <t>Société</t>
  </si>
  <si>
    <t>Année</t>
  </si>
  <si>
    <t>Désignation</t>
  </si>
  <si>
    <t>Mode de Gestion</t>
  </si>
  <si>
    <t xml:space="preserve">Tenu en Stock? </t>
  </si>
  <si>
    <t>Code Gamme</t>
  </si>
  <si>
    <t>Code Nomenclature</t>
  </si>
  <si>
    <t>Type de Lancement</t>
  </si>
  <si>
    <t>Unité</t>
  </si>
  <si>
    <t>Coût de revient</t>
  </si>
  <si>
    <t>Coût Gamme</t>
  </si>
  <si>
    <t>Coût Nomenclature</t>
  </si>
  <si>
    <t>Article Sous-traité?</t>
  </si>
  <si>
    <t>Informations Commandes</t>
  </si>
  <si>
    <t>Mois</t>
  </si>
  <si>
    <t>Ordres de Fabrication</t>
  </si>
  <si>
    <t>Nombre OF</t>
  </si>
  <si>
    <t>Dossiers Qualités</t>
  </si>
  <si>
    <t>Nombre Dossiers Qualités</t>
  </si>
  <si>
    <t>Coût Total</t>
  </si>
  <si>
    <t>Détails Lots</t>
  </si>
  <si>
    <t>Etat des Stocks</t>
  </si>
  <si>
    <t>Informations Article</t>
  </si>
  <si>
    <t>Qté en Stock</t>
  </si>
  <si>
    <t>Stock Mini</t>
  </si>
  <si>
    <t>Nombre Lots</t>
  </si>
  <si>
    <t>Nombre Lots Périmés</t>
  </si>
  <si>
    <t>Quantité Disponible</t>
  </si>
  <si>
    <t>Nombre de commandes Ventes</t>
  </si>
  <si>
    <t>Nombre de commandes Achats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</si>
  <si>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</si>
  <si>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</si>
  <si>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</si>
  <si>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</si>
  <si>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2017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</si>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</sst>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Segoe UI"/>
      <family val="2"/>
    </font>
    <font>
      <sz val="12"/>
      <color theme="1"/>
      <name val="Calibri"/>
      <family val="2"/>
      <scheme val="minor"/>
    </font>
    <font>
      <sz val="12"/>
      <color theme="0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Segoe UI Light"/>
      <family val="2"/>
    </font>
    <font>
      <sz val="14"/>
      <color theme="1"/>
      <name val="Segoe UI Light"/>
      <family val="2"/>
    </font>
    <font>
      <b/>
      <sz val="12"/>
      <color rgb="FFFF0000"/>
      <name val="Segoe UI Light"/>
      <family val="2"/>
    </font>
    <font>
      <sz val="12"/>
      <name val="Segoe UI Light"/>
      <family val="2"/>
    </font>
    <font>
      <sz val="14"/>
      <name val="Segoe UI Light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32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ashed">
        <color theme="0" tint="-0.14996795556505021"/>
      </bottom>
      <diagonal/>
    </border>
    <border>
      <left/>
      <right/>
      <top style="thin">
        <color theme="1" tint="0.34998626667073579"/>
      </top>
      <bottom style="dashed">
        <color theme="0" tint="-0.1499679555650502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 style="thin">
        <color theme="1" tint="0.34998626667073579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rgb="FF008080"/>
      </top>
      <bottom/>
      <diagonal/>
    </border>
    <border>
      <left/>
      <right style="thin">
        <color rgb="FF008080"/>
      </right>
      <top style="thin">
        <color rgb="FF008080"/>
      </top>
      <bottom/>
      <diagonal/>
    </border>
    <border>
      <left/>
      <right/>
      <top/>
      <bottom style="thin">
        <color rgb="FF008080"/>
      </bottom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 style="thin">
        <color theme="1" tint="0.34998626667073579"/>
      </left>
      <right style="thin">
        <color rgb="FF008080"/>
      </right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/>
      <top/>
      <bottom/>
      <diagonal/>
    </border>
    <border>
      <left/>
      <right style="thin">
        <color rgb="FF008080"/>
      </right>
      <top/>
      <bottom/>
      <diagonal/>
    </border>
    <border>
      <left style="thin">
        <color rgb="FF008080"/>
      </left>
      <right/>
      <top style="thin">
        <color rgb="FF008080"/>
      </top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theme="1" tint="0.34998626667073579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rgb="FF008080"/>
      </right>
      <top style="thin">
        <color theme="1" tint="0.34998626667073579"/>
      </top>
      <bottom/>
      <diagonal/>
    </border>
    <border>
      <left/>
      <right/>
      <top style="dashed">
        <color theme="0" tint="-0.14996795556505021"/>
      </top>
      <bottom style="thin">
        <color rgb="FF008080"/>
      </bottom>
      <diagonal/>
    </border>
    <border>
      <left/>
      <right style="thin">
        <color theme="1" tint="0.34998626667073579"/>
      </right>
      <top style="dashed">
        <color theme="0" tint="-0.14996795556505021"/>
      </top>
      <bottom style="thin">
        <color rgb="FF008080"/>
      </bottom>
      <diagonal/>
    </border>
    <border>
      <left style="thin">
        <color theme="1" tint="0.34998626667073579"/>
      </left>
      <right style="thin">
        <color rgb="FF008080"/>
      </right>
      <top/>
      <bottom style="thin">
        <color rgb="FF00808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5" fillId="5" borderId="12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0" fontId="4" fillId="3" borderId="1" xfId="0" applyFont="1" applyFill="1" applyBorder="1" applyAlignment="1"/>
    <xf numFmtId="0" fontId="8" fillId="0" borderId="0" xfId="0" applyFont="1" applyBorder="1" applyAlignment="1">
      <alignment vertical="center"/>
    </xf>
    <xf numFmtId="0" fontId="0" fillId="0" borderId="0" xfId="0" applyBorder="1"/>
    <xf numFmtId="0" fontId="4" fillId="3" borderId="28" xfId="0" applyFont="1" applyFill="1" applyBorder="1"/>
    <xf numFmtId="0" fontId="4" fillId="3" borderId="19" xfId="0" applyFont="1" applyFill="1" applyBorder="1"/>
    <xf numFmtId="0" fontId="4" fillId="3" borderId="31" xfId="0" applyFont="1" applyFill="1" applyBorder="1"/>
    <xf numFmtId="0" fontId="0" fillId="2" borderId="22" xfId="0" applyFill="1" applyBorder="1"/>
    <xf numFmtId="0" fontId="0" fillId="0" borderId="22" xfId="0" applyBorder="1"/>
    <xf numFmtId="49" fontId="14" fillId="6" borderId="0" xfId="0" applyNumberFormat="1" applyFont="1" applyFill="1" applyAlignment="1"/>
    <xf numFmtId="0" fontId="0" fillId="6" borderId="0" xfId="0" applyFill="1"/>
    <xf numFmtId="0" fontId="15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0" fillId="7" borderId="0" xfId="0" applyFill="1"/>
    <xf numFmtId="49" fontId="14" fillId="6" borderId="0" xfId="0" quotePrefix="1" applyNumberFormat="1" applyFont="1" applyFill="1" applyAlignment="1">
      <alignment horizontal="center"/>
    </xf>
    <xf numFmtId="49" fontId="14" fillId="6" borderId="0" xfId="0" applyNumberFormat="1" applyFont="1" applyFill="1" applyAlignment="1">
      <alignment horizontal="center"/>
    </xf>
    <xf numFmtId="0" fontId="17" fillId="7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left" vertical="center" indent="2"/>
    </xf>
    <xf numFmtId="0" fontId="14" fillId="6" borderId="0" xfId="0" applyFont="1" applyFill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7" fillId="4" borderId="14" xfId="3" applyFill="1" applyBorder="1" applyAlignment="1">
      <alignment horizontal="center" vertical="center"/>
    </xf>
    <xf numFmtId="0" fontId="7" fillId="4" borderId="0" xfId="3" applyFill="1" applyBorder="1" applyAlignment="1">
      <alignment horizontal="center" vertical="center"/>
    </xf>
    <xf numFmtId="0" fontId="6" fillId="4" borderId="0" xfId="2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10" xfId="1" applyFont="1" applyBorder="1" applyAlignment="1">
      <alignment horizontal="left"/>
    </xf>
    <xf numFmtId="164" fontId="4" fillId="0" borderId="11" xfId="1" applyFont="1" applyBorder="1" applyAlignment="1">
      <alignment horizontal="left"/>
    </xf>
    <xf numFmtId="2" fontId="4" fillId="0" borderId="10" xfId="1" applyNumberFormat="1" applyFont="1" applyBorder="1" applyAlignment="1">
      <alignment horizontal="center"/>
    </xf>
    <xf numFmtId="2" fontId="4" fillId="0" borderId="11" xfId="1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164" fontId="4" fillId="0" borderId="29" xfId="1" applyFont="1" applyBorder="1" applyAlignment="1">
      <alignment horizontal="left" vertical="top"/>
    </xf>
    <xf numFmtId="164" fontId="4" fillId="0" borderId="30" xfId="1" applyFont="1" applyBorder="1" applyAlignment="1">
      <alignment horizontal="left" vertical="top"/>
    </xf>
    <xf numFmtId="1" fontId="4" fillId="0" borderId="9" xfId="0" applyNumberFormat="1" applyFont="1" applyBorder="1" applyAlignment="1">
      <alignment horizontal="center"/>
    </xf>
    <xf numFmtId="0" fontId="6" fillId="4" borderId="1" xfId="2" applyFill="1" applyBorder="1" applyAlignment="1">
      <alignment horizontal="center" vertical="center"/>
    </xf>
    <xf numFmtId="0" fontId="6" fillId="4" borderId="2" xfId="2" applyFill="1" applyBorder="1" applyAlignment="1">
      <alignment horizontal="center" vertical="center"/>
    </xf>
    <xf numFmtId="0" fontId="6" fillId="4" borderId="3" xfId="2" applyFill="1" applyBorder="1" applyAlignment="1">
      <alignment horizontal="center" vertical="center"/>
    </xf>
    <xf numFmtId="0" fontId="6" fillId="4" borderId="4" xfId="2" applyFill="1" applyBorder="1" applyAlignment="1">
      <alignment horizontal="center" vertical="center"/>
    </xf>
    <xf numFmtId="0" fontId="6" fillId="4" borderId="5" xfId="2" applyFill="1" applyBorder="1" applyAlignment="1">
      <alignment horizontal="center" vertical="center"/>
    </xf>
    <xf numFmtId="0" fontId="6" fillId="4" borderId="6" xfId="2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164" fontId="10" fillId="2" borderId="0" xfId="1" applyFont="1" applyFill="1" applyBorder="1" applyAlignment="1">
      <alignment horizontal="center" vertical="center"/>
    </xf>
    <xf numFmtId="164" fontId="10" fillId="2" borderId="17" xfId="1" applyFont="1" applyFill="1" applyBorder="1" applyAlignment="1">
      <alignment horizontal="center" vertical="center"/>
    </xf>
    <xf numFmtId="164" fontId="8" fillId="0" borderId="24" xfId="1" applyFont="1" applyBorder="1" applyAlignment="1">
      <alignment horizontal="center" vertical="center"/>
    </xf>
    <xf numFmtId="164" fontId="8" fillId="0" borderId="15" xfId="1" applyFont="1" applyBorder="1" applyAlignment="1">
      <alignment horizontal="center" vertical="center"/>
    </xf>
    <xf numFmtId="164" fontId="8" fillId="0" borderId="25" xfId="1" applyFont="1" applyBorder="1" applyAlignment="1">
      <alignment horizontal="center" vertical="center"/>
    </xf>
    <xf numFmtId="164" fontId="8" fillId="0" borderId="18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0" borderId="23" xfId="1" applyFont="1" applyBorder="1" applyAlignment="1">
      <alignment horizontal="center" vertical="center"/>
    </xf>
    <xf numFmtId="164" fontId="8" fillId="0" borderId="17" xfId="1" applyFont="1" applyBorder="1" applyAlignment="1">
      <alignment horizontal="center" vertical="center"/>
    </xf>
  </cellXfs>
  <cellStyles count="4">
    <cellStyle name="Lien hypertexte" xfId="2" builtinId="8"/>
    <cellStyle name="Lien hypertexte visité" xfId="3" builtinId="9"/>
    <cellStyle name="Millier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7C80"/>
        </patternFill>
      </fill>
    </dxf>
  </dxfs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 des ventes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27"/>
          <c:order val="127"/>
          <c:tx>
            <c:v>ACHAT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10</c:v>
              </c:pt>
              <c:pt idx="1">
                <c:v>33</c:v>
              </c:pt>
              <c:pt idx="2">
                <c:v>34</c:v>
              </c:pt>
              <c:pt idx="3">
                <c:v>39</c:v>
              </c:pt>
              <c:pt idx="4">
                <c:v>45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1000</c:v>
              </c:pt>
              <c:pt idx="3">
                <c:v>350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9-4634-8038-CCE02AC81F14}"/>
            </c:ext>
          </c:extLst>
        </c:ser>
        <c:ser>
          <c:idx val="126"/>
          <c:order val="126"/>
          <c:tx>
            <c:v>VENTE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10</c:v>
              </c:pt>
              <c:pt idx="1">
                <c:v>33</c:v>
              </c:pt>
              <c:pt idx="2">
                <c:v>34</c:v>
              </c:pt>
              <c:pt idx="3">
                <c:v>39</c:v>
              </c:pt>
              <c:pt idx="4">
                <c:v>45</c:v>
              </c:pt>
            </c:strLit>
          </c:cat>
          <c:val>
            <c:numLit>
              <c:formatCode>General</c:formatCode>
              <c:ptCount val="5"/>
              <c:pt idx="0">
                <c:v>110</c:v>
              </c:pt>
              <c:pt idx="1">
                <c:v>901</c:v>
              </c:pt>
              <c:pt idx="2">
                <c:v>771</c:v>
              </c:pt>
              <c:pt idx="3">
                <c:v>0</c:v>
              </c:pt>
              <c:pt idx="4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7E-945B-4786-94F3-E664C321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679512"/>
        <c:axId val="1132677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Ets DUVAL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945B-4786-94F3-E664C3214F5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/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45B-4786-94F3-E664C3214F5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A.M.E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45B-4786-94F3-E664C3214F5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A2G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45B-4786-94F3-E664C3214F5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ACTION FROID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45B-4786-94F3-E664C3214F5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AIDE JOEL MANGE SAS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45B-4786-94F3-E664C3214F5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ALLIANCE DU FROID SARL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45B-4786-94F3-E664C3214F5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ANDRE CHEVALLIER SARL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45B-4786-94F3-E664C3214F5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ANGE SAS OMAEL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45B-4786-94F3-E664C3214F5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ANGELO PO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45B-4786-94F3-E664C3214F5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ANGELO PO FRANCE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45B-4786-94F3-E664C3214F5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ANSAB CADAR (HYDROBIOS)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45B-4786-94F3-E664C3214F5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APPA RHONE ALPES AUVERGNE/EUROLABO</c:v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45B-4786-94F3-E664C3214F5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ARISTARCO</c:v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45B-4786-94F3-E664C3214F5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ATP</c:v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45B-4786-94F3-E664C3214F5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v>AUTRET TRAITEUR</c:v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45B-4786-94F3-E664C3214F5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v>AVEC</c:v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45B-4786-94F3-E664C3214F5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v>AVMA</c:v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45B-4786-94F3-E664C3214F5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v>BONGARD 67</c:v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45B-4786-94F3-E664C3214F5A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v>BOULANGERIE BG SAS</c:v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45B-4786-94F3-E664C3214F5A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v>BOURGOGNE CHAUD &amp; FROID</c:v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45B-4786-94F3-E664C3214F5A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v>BP EQUIPEMENT / MR BARRE PASCAL</c:v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945B-4786-94F3-E664C3214F5A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v>BPE SERVICES</c:v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945B-4786-94F3-E664C3214F5A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v>C.F.M  - CUISINE FROID MONTAGNE</c:v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945B-4786-94F3-E664C3214F5A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v>CAMPERGUE ALAIN</c:v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945B-4786-94F3-E664C3214F5A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v>CBP EQUIPEMENT</c:v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945B-4786-94F3-E664C3214F5A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v>CHAMBRE DES METIERS &amp; L'ARTISANAT</c:v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45B-4786-94F3-E664C3214F5A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v>COLRAT SARL</c:v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945B-4786-94F3-E664C3214F5A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v>COMPTOIR DES FERS</c:v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945B-4786-94F3-E664C3214F5A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v>CONTROL FRANCE SAS - EVCO</c:v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945B-4786-94F3-E664C3214F5A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v>COTE BOULANGE</c:v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945B-4786-94F3-E664C3214F5A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v>CUISINEZINOX</c:v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945B-4786-94F3-E664C3214F5A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v>DE BUYER FAYMONT</c:v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945B-4786-94F3-E664C3214F5A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v>DEMANGEL</c:v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945B-4786-94F3-E664C3214F5A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v>DERIC EURL</c:v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945B-4786-94F3-E664C3214F5A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v>DESCO</c:v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945B-4786-94F3-E664C3214F5A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v>DUCORBIER MATERIEL</c:v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945B-4786-94F3-E664C3214F5A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v>DUGUEPEROUX GAEC</c:v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945B-4786-94F3-E664C3214F5A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v>Ecole Bellouet Conseil Paris</c:v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945B-4786-94F3-E664C3214F5A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v>EIMCO</c:v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945B-4786-94F3-E664C3214F5A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v>EM EQUIPEMENT</c:v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945B-4786-94F3-E664C3214F5A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v>EQUIPEMENT MODERNE SA</c:v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945B-4786-94F3-E664C3214F5A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v>EQUIP'LABO FROID</c:v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945B-4786-94F3-E664C3214F5A}"/>
                  </c:ext>
                </c:extLst>
              </c15:ser>
            </c15:filteredBarSeries>
            <c15:filteredBarSeries>
              <c15:ser>
                <c:idx val="43"/>
                <c:order val="43"/>
                <c:tx>
                  <c:v>ESSOR FOURNIL</c:v>
                </c:tx>
                <c:spPr>
                  <a:solidFill>
                    <a:schemeClr val="accent2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945B-4786-94F3-E664C3214F5A}"/>
                  </c:ext>
                </c:extLst>
              </c15:ser>
            </c15:filteredBarSeries>
            <c15:filteredBarSeries>
              <c15:ser>
                <c:idx val="44"/>
                <c:order val="44"/>
                <c:tx>
                  <c:v>ETS DEBOIS</c:v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945B-4786-94F3-E664C3214F5A}"/>
                  </c:ext>
                </c:extLst>
              </c15:ser>
            </c15:filteredBarSeries>
            <c15:filteredBarSeries>
              <c15:ser>
                <c:idx val="45"/>
                <c:order val="45"/>
                <c:tx>
                  <c:v>EURL ANGELLON</c:v>
                </c:tx>
                <c:spPr>
                  <a:solidFill>
                    <a:schemeClr val="accent4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945B-4786-94F3-E664C3214F5A}"/>
                  </c:ext>
                </c:extLst>
              </c15:ser>
            </c15:filteredBarSeries>
            <c15:filteredBarSeries>
              <c15:ser>
                <c:idx val="46"/>
                <c:order val="46"/>
                <c:tx>
                  <c:v>EURO METAL</c:v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945B-4786-94F3-E664C3214F5A}"/>
                  </c:ext>
                </c:extLst>
              </c15:ser>
            </c15:filteredBarSeries>
            <c15:filteredBarSeries>
              <c15:ser>
                <c:idx val="47"/>
                <c:order val="47"/>
                <c:tx>
                  <c:v>EUROFOURS</c:v>
                </c:tx>
                <c:spPr>
                  <a:solidFill>
                    <a:schemeClr val="accent6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945B-4786-94F3-E664C3214F5A}"/>
                  </c:ext>
                </c:extLst>
              </c15:ser>
            </c15:filteredBarSeries>
            <c15:filteredBarSeries>
              <c15:ser>
                <c:idx val="48"/>
                <c:order val="48"/>
                <c:tx>
                  <c:v>EUROINOX S.r.l</c:v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945B-4786-94F3-E664C3214F5A}"/>
                  </c:ext>
                </c:extLst>
              </c15:ser>
            </c15:filteredBarSeries>
            <c15:filteredBarSeries>
              <c15:ser>
                <c:idx val="49"/>
                <c:order val="49"/>
                <c:tx>
                  <c:v>FB EQUIPEMENT</c:v>
                </c:tx>
                <c:spPr>
                  <a:solidFill>
                    <a:schemeClr val="accent2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945B-4786-94F3-E664C3214F5A}"/>
                  </c:ext>
                </c:extLst>
              </c15:ser>
            </c15:filteredBarSeries>
            <c15:filteredBarSeries>
              <c15:ser>
                <c:idx val="50"/>
                <c:order val="50"/>
                <c:tx>
                  <c:v>FBM</c:v>
                </c:tx>
                <c:spPr>
                  <a:solidFill>
                    <a:schemeClr val="accent3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945B-4786-94F3-E664C3214F5A}"/>
                  </c:ext>
                </c:extLst>
              </c15:ser>
            </c15:filteredBarSeries>
            <c15:filteredBarSeries>
              <c15:ser>
                <c:idx val="51"/>
                <c:order val="51"/>
                <c:tx>
                  <c:v>FLUNCH BARENTIN</c:v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945B-4786-94F3-E664C3214F5A}"/>
                  </c:ext>
                </c:extLst>
              </c15:ser>
            </c15:filteredBarSeries>
            <c15:filteredBarSeries>
              <c15:ser>
                <c:idx val="52"/>
                <c:order val="52"/>
                <c:tx>
                  <c:v>FOURNIL 35</c:v>
                </c:tx>
                <c:spPr>
                  <a:solidFill>
                    <a:schemeClr val="accent5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945B-4786-94F3-E664C3214F5A}"/>
                  </c:ext>
                </c:extLst>
              </c15:ser>
            </c15:filteredBarSeries>
            <c15:filteredBarSeries>
              <c15:ser>
                <c:idx val="53"/>
                <c:order val="53"/>
                <c:tx>
                  <c:v>FOURNIL EQUIPEMENT</c:v>
                </c:tx>
                <c:spPr>
                  <a:solidFill>
                    <a:schemeClr val="accent6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945B-4786-94F3-E664C3214F5A}"/>
                  </c:ext>
                </c:extLst>
              </c15:ser>
            </c15:filteredBarSeries>
            <c15:filteredBarSeries>
              <c15:ser>
                <c:idx val="54"/>
                <c:order val="54"/>
                <c:tx>
                  <c:v>FOURS RIOUBLANC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945B-4786-94F3-E664C3214F5A}"/>
                  </c:ext>
                </c:extLst>
              </c15:ser>
            </c15:filteredBarSeries>
            <c15:filteredBarSeries>
              <c15:ser>
                <c:idx val="55"/>
                <c:order val="55"/>
                <c:tx>
                  <c:v>G.F.F LYON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945B-4786-94F3-E664C3214F5A}"/>
                  </c:ext>
                </c:extLst>
              </c15:ser>
            </c15:filteredBarSeries>
            <c15:filteredBarSeries>
              <c15:ser>
                <c:idx val="56"/>
                <c:order val="56"/>
                <c:tx>
                  <c:v>GLACES DE LYON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945B-4786-94F3-E664C3214F5A}"/>
                  </c:ext>
                </c:extLst>
              </c15:ser>
            </c15:filteredBarSeries>
            <c15:filteredBarSeries>
              <c15:ser>
                <c:idx val="57"/>
                <c:order val="57"/>
                <c:tx>
                  <c:v>GOUVILLE FROID SARL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945B-4786-94F3-E664C3214F5A}"/>
                  </c:ext>
                </c:extLst>
              </c15:ser>
            </c15:filteredBarSeries>
            <c15:filteredBarSeries>
              <c15:ser>
                <c:idx val="58"/>
                <c:order val="58"/>
                <c:tx>
                  <c:v>HAFELE FRANCE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945B-4786-94F3-E664C3214F5A}"/>
                  </c:ext>
                </c:extLst>
              </c15:ser>
            </c15:filteredBarSeries>
            <c15:filteredBarSeries>
              <c15:ser>
                <c:idx val="59"/>
                <c:order val="59"/>
                <c:tx>
                  <c:v>HEUZE SARL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945B-4786-94F3-E664C3214F5A}"/>
                  </c:ext>
                </c:extLst>
              </c15:ser>
            </c15:filteredBarSeries>
            <c15:filteredBarSeries>
              <c15:ser>
                <c:idx val="60"/>
                <c:order val="60"/>
                <c:tx>
                  <c:v>ILSA  SPA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C-945B-4786-94F3-E664C3214F5A}"/>
                  </c:ext>
                </c:extLst>
              </c15:ser>
            </c15:filteredBarSeries>
            <c15:filteredBarSeries>
              <c15:ser>
                <c:idx val="61"/>
                <c:order val="61"/>
                <c:tx>
                  <c:v>IMAP SRL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D-945B-4786-94F3-E664C3214F5A}"/>
                  </c:ext>
                </c:extLst>
              </c15:ser>
            </c15:filteredBarSeries>
            <c15:filteredBarSeries>
              <c15:ser>
                <c:idx val="62"/>
                <c:order val="62"/>
                <c:tx>
                  <c:v>ITALY BOUTIQUE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945B-4786-94F3-E664C3214F5A}"/>
                  </c:ext>
                </c:extLst>
              </c15:ser>
            </c15:filteredBarSeries>
            <c15:filteredBarSeries>
              <c15:ser>
                <c:idx val="63"/>
                <c:order val="63"/>
                <c:tx>
                  <c:v>L2G SAS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F-945B-4786-94F3-E664C3214F5A}"/>
                  </c:ext>
                </c:extLst>
              </c15:ser>
            </c15:filteredBarSeries>
            <c15:filteredBarSeries>
              <c15:ser>
                <c:idx val="64"/>
                <c:order val="64"/>
                <c:tx>
                  <c:v>LAVISSE MAINTENANCE INDUSTRIELLE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945B-4786-94F3-E664C3214F5A}"/>
                  </c:ext>
                </c:extLst>
              </c15:ser>
            </c15:filteredBarSeries>
            <c15:filteredBarSeries>
              <c15:ser>
                <c:idx val="65"/>
                <c:order val="65"/>
                <c:tx>
                  <c:v>LE CINQ MARS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1-945B-4786-94F3-E664C3214F5A}"/>
                  </c:ext>
                </c:extLst>
              </c15:ser>
            </c15:filteredBarSeries>
            <c15:filteredBarSeries>
              <c15:ser>
                <c:idx val="66"/>
                <c:order val="66"/>
                <c:tx>
                  <c:v>LE FROID PECOMARK</c:v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2-945B-4786-94F3-E664C3214F5A}"/>
                  </c:ext>
                </c:extLst>
              </c15:ser>
            </c15:filteredBarSeries>
            <c15:filteredBarSeries>
              <c15:ser>
                <c:idx val="67"/>
                <c:order val="67"/>
                <c:tx>
                  <c:v>LE POLE EQUIPEMENT</c:v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945B-4786-94F3-E664C3214F5A}"/>
                  </c:ext>
                </c:extLst>
              </c15:ser>
            </c15:filteredBarSeries>
            <c15:filteredBarSeries>
              <c15:ser>
                <c:idx val="68"/>
                <c:order val="68"/>
                <c:tx>
                  <c:v>LEAGEL SRL</c:v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4-945B-4786-94F3-E664C3214F5A}"/>
                  </c:ext>
                </c:extLst>
              </c15:ser>
            </c15:filteredBarSeries>
            <c15:filteredBarSeries>
              <c15:ser>
                <c:idx val="69"/>
                <c:order val="69"/>
                <c:tx>
                  <c:v>LES DELICES DE ST GERMAIN</c:v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945B-4786-94F3-E664C3214F5A}"/>
                  </c:ext>
                </c:extLst>
              </c15:ser>
            </c15:filteredBarSeries>
            <c15:filteredBarSeries>
              <c15:ser>
                <c:idx val="70"/>
                <c:order val="70"/>
                <c:tx>
                  <c:v>M. ALKHAZNAWI JEWAD</c:v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6-945B-4786-94F3-E664C3214F5A}"/>
                  </c:ext>
                </c:extLst>
              </c15:ser>
            </c15:filteredBarSeries>
            <c15:filteredBarSeries>
              <c15:ser>
                <c:idx val="71"/>
                <c:order val="71"/>
                <c:tx>
                  <c:v>M.A MATERIELS</c:v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7-945B-4786-94F3-E664C3214F5A}"/>
                  </c:ext>
                </c:extLst>
              </c15:ser>
            </c15:filteredBarSeries>
            <c15:filteredBarSeries>
              <c15:ser>
                <c:idx val="72"/>
                <c:order val="72"/>
                <c:tx>
                  <c:v>M.B ROCHE SARL</c:v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8-945B-4786-94F3-E664C3214F5A}"/>
                  </c:ext>
                </c:extLst>
              </c15:ser>
            </c15:filteredBarSeries>
            <c15:filteredBarSeries>
              <c15:ser>
                <c:idx val="73"/>
                <c:order val="73"/>
                <c:tx>
                  <c:v>MADIAL</c:v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945B-4786-94F3-E664C3214F5A}"/>
                  </c:ext>
                </c:extLst>
              </c15:ser>
            </c15:filteredBarSeries>
            <c15:filteredBarSeries>
              <c15:ser>
                <c:idx val="74"/>
                <c:order val="74"/>
                <c:tx>
                  <c:v>MAT IP PRO SARL</c:v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945B-4786-94F3-E664C3214F5A}"/>
                  </c:ext>
                </c:extLst>
              </c15:ser>
            </c15:filteredBarSeries>
            <c15:filteredBarSeries>
              <c15:ser>
                <c:idx val="75"/>
                <c:order val="75"/>
                <c:tx>
                  <c:v>MATEQUIP SAS</c:v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B-945B-4786-94F3-E664C3214F5A}"/>
                  </c:ext>
                </c:extLst>
              </c15:ser>
            </c15:filteredBarSeries>
            <c15:filteredBarSeries>
              <c15:ser>
                <c:idx val="76"/>
                <c:order val="76"/>
                <c:tx>
                  <c:v>MERIAL</c:v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945B-4786-94F3-E664C3214F5A}"/>
                  </c:ext>
                </c:extLst>
              </c15:ser>
            </c15:filteredBarSeries>
            <c15:filteredBarSeries>
              <c15:ser>
                <c:idx val="77"/>
                <c:order val="77"/>
                <c:tx>
                  <c:v>ODIC</c:v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945B-4786-94F3-E664C3214F5A}"/>
                  </c:ext>
                </c:extLst>
              </c15:ser>
            </c15:filteredBarSeries>
            <c15:filteredBarSeries>
              <c15:ser>
                <c:idx val="78"/>
                <c:order val="78"/>
                <c:tx>
                  <c:v>PADOVAN EQUIPEMENTS</c:v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E-945B-4786-94F3-E664C3214F5A}"/>
                  </c:ext>
                </c:extLst>
              </c15:ser>
            </c15:filteredBarSeries>
            <c15:filteredBarSeries>
              <c15:ser>
                <c:idx val="79"/>
                <c:order val="79"/>
                <c:tx>
                  <c:v>PAGE CONCEPT</c:v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F-945B-4786-94F3-E664C3214F5A}"/>
                  </c:ext>
                </c:extLst>
              </c15:ser>
            </c15:filteredBarSeries>
            <c15:filteredBarSeries>
              <c15:ser>
                <c:idx val="80"/>
                <c:order val="80"/>
                <c:tx>
                  <c:v>PANI OUEST</c:v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0-945B-4786-94F3-E664C3214F5A}"/>
                  </c:ext>
                </c:extLst>
              </c15:ser>
            </c15:filteredBarSeries>
            <c15:filteredBarSeries>
              <c15:ser>
                <c:idx val="81"/>
                <c:order val="81"/>
                <c:tx>
                  <c:v>PANIFOUR</c:v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1-945B-4786-94F3-E664C3214F5A}"/>
                  </c:ext>
                </c:extLst>
              </c15:ser>
            </c15:filteredBarSeries>
            <c15:filteredBarSeries>
              <c15:ser>
                <c:idx val="82"/>
                <c:order val="82"/>
                <c:tx>
                  <c:v>Pascal BORSOTTI EURL</c:v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2-945B-4786-94F3-E664C3214F5A}"/>
                  </c:ext>
                </c:extLst>
              </c15:ser>
            </c15:filteredBarSeries>
            <c15:filteredBarSeries>
              <c15:ser>
                <c:idx val="83"/>
                <c:order val="83"/>
                <c:tx>
                  <c:v>PATISSERIE VERNET</c:v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945B-4786-94F3-E664C3214F5A}"/>
                  </c:ext>
                </c:extLst>
              </c15:ser>
            </c15:filteredBarSeries>
            <c15:filteredBarSeries>
              <c15:ser>
                <c:idx val="84"/>
                <c:order val="84"/>
                <c:tx>
                  <c:v>PICARDIE FOURNIL</c:v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4-945B-4786-94F3-E664C3214F5A}"/>
                  </c:ext>
                </c:extLst>
              </c15:ser>
            </c15:filteredBarSeries>
            <c15:filteredBarSeries>
              <c15:ser>
                <c:idx val="85"/>
                <c:order val="85"/>
                <c:tx>
                  <c:v>PIOU EQUIPEMENT SARL</c:v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5-945B-4786-94F3-E664C3214F5A}"/>
                  </c:ext>
                </c:extLst>
              </c15:ser>
            </c15:filteredBarSeries>
            <c15:filteredBarSeries>
              <c15:ser>
                <c:idx val="86"/>
                <c:order val="86"/>
                <c:tx>
                  <c:v>PLB SARL Equipements et Services</c:v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6-945B-4786-94F3-E664C3214F5A}"/>
                  </c:ext>
                </c:extLst>
              </c15:ser>
            </c15:filteredBarSeries>
            <c15:filteredBarSeries>
              <c15:ser>
                <c:idx val="87"/>
                <c:order val="87"/>
                <c:tx>
                  <c:v>PRO SERVICE VENTE</c:v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7-945B-4786-94F3-E664C3214F5A}"/>
                  </c:ext>
                </c:extLst>
              </c15:ser>
            </c15:filteredBarSeries>
            <c15:filteredBarSeries>
              <c15:ser>
                <c:idx val="88"/>
                <c:order val="88"/>
                <c:tx>
                  <c:v>PRO'MAT</c:v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8-945B-4786-94F3-E664C3214F5A}"/>
                  </c:ext>
                </c:extLst>
              </c15:ser>
            </c15:filteredBarSeries>
            <c15:filteredBarSeries>
              <c15:ser>
                <c:idx val="89"/>
                <c:order val="89"/>
                <c:tx>
                  <c:v>PV LABO CONCEPT</c:v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9-945B-4786-94F3-E664C3214F5A}"/>
                  </c:ext>
                </c:extLst>
              </c15:ser>
            </c15:filteredBarSeries>
            <c15:filteredBarSeries>
              <c15:ser>
                <c:idx val="90"/>
                <c:order val="90"/>
                <c:tx>
                  <c:v>RECA UNION FRANCE</c:v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945B-4786-94F3-E664C3214F5A}"/>
                  </c:ext>
                </c:extLst>
              </c15:ser>
            </c15:filteredBarSeries>
            <c15:filteredBarSeries>
              <c15:ser>
                <c:idx val="91"/>
                <c:order val="91"/>
                <c:tx>
                  <c:v>RM EXPORT BOULANGE</c:v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B-945B-4786-94F3-E664C3214F5A}"/>
                  </c:ext>
                </c:extLst>
              </c15:ser>
            </c15:filteredBarSeries>
            <c15:filteredBarSeries>
              <c15:ser>
                <c:idx val="92"/>
                <c:order val="92"/>
                <c:tx>
                  <c:v>ROEN EST GROUP SPA</c:v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C-945B-4786-94F3-E664C3214F5A}"/>
                  </c:ext>
                </c:extLst>
              </c15:ser>
            </c15:filteredBarSeries>
            <c15:filteredBarSeries>
              <c15:ser>
                <c:idx val="93"/>
                <c:order val="93"/>
                <c:tx>
                  <c:v>ROLLET PRADIER</c:v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D-945B-4786-94F3-E664C3214F5A}"/>
                  </c:ext>
                </c:extLst>
              </c15:ser>
            </c15:filteredBarSeries>
            <c15:filteredBarSeries>
              <c15:ser>
                <c:idx val="94"/>
                <c:order val="94"/>
                <c:tx>
                  <c:v>ROLO SARL</c:v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E-945B-4786-94F3-E664C3214F5A}"/>
                  </c:ext>
                </c:extLst>
              </c15:ser>
            </c15:filteredBarSeries>
            <c15:filteredBarSeries>
              <c15:ser>
                <c:idx val="95"/>
                <c:order val="95"/>
                <c:tx>
                  <c:v>ROMAIRE ETS</c:v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F-945B-4786-94F3-E664C3214F5A}"/>
                  </c:ext>
                </c:extLst>
              </c15:ser>
            </c15:filteredBarSeries>
            <c15:filteredBarSeries>
              <c15:ser>
                <c:idx val="96"/>
                <c:order val="96"/>
                <c:tx>
                  <c:v>S.T.R</c:v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0-945B-4786-94F3-E664C3214F5A}"/>
                  </c:ext>
                </c:extLst>
              </c15:ser>
            </c15:filteredBarSeries>
            <c15:filteredBarSeries>
              <c15:ser>
                <c:idx val="97"/>
                <c:order val="97"/>
                <c:tx>
                  <c:v>SABLEUSES</c:v>
                </c:tx>
                <c:spPr>
                  <a:solidFill>
                    <a:schemeClr val="accent2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1-945B-4786-94F3-E664C3214F5A}"/>
                  </c:ext>
                </c:extLst>
              </c15:ser>
            </c15:filteredBarSeries>
            <c15:filteredBarSeries>
              <c15:ser>
                <c:idx val="98"/>
                <c:order val="98"/>
                <c:tx>
                  <c:v>SARL DENIAU</c:v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2-945B-4786-94F3-E664C3214F5A}"/>
                  </c:ext>
                </c:extLst>
              </c15:ser>
            </c15:filteredBarSeries>
            <c15:filteredBarSeries>
              <c15:ser>
                <c:idx val="99"/>
                <c:order val="99"/>
                <c:tx>
                  <c:v>SARL LAVELA</c:v>
                </c:tx>
                <c:spPr>
                  <a:solidFill>
                    <a:schemeClr val="accent4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3-945B-4786-94F3-E664C3214F5A}"/>
                  </c:ext>
                </c:extLst>
              </c15:ser>
            </c15:filteredBarSeries>
            <c15:filteredBarSeries>
              <c15:ser>
                <c:idx val="100"/>
                <c:order val="100"/>
                <c:tx>
                  <c:v>SARL SIMATEL CONCEPT</c:v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4-945B-4786-94F3-E664C3214F5A}"/>
                  </c:ext>
                </c:extLst>
              </c15:ser>
            </c15:filteredBarSeries>
            <c15:filteredBarSeries>
              <c15:ser>
                <c:idx val="101"/>
                <c:order val="101"/>
                <c:tx>
                  <c:v>SARL SMAG</c:v>
                </c:tx>
                <c:spPr>
                  <a:solidFill>
                    <a:schemeClr val="accent6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5-945B-4786-94F3-E664C3214F5A}"/>
                  </c:ext>
                </c:extLst>
              </c15:ser>
            </c15:filteredBarSeries>
            <c15:filteredBarSeries>
              <c15:ser>
                <c:idx val="102"/>
                <c:order val="102"/>
                <c:tx>
                  <c:v>SARL SONO</c:v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6-945B-4786-94F3-E664C3214F5A}"/>
                  </c:ext>
                </c:extLst>
              </c15:ser>
            </c15:filteredBarSeries>
            <c15:filteredBarSeries>
              <c15:ser>
                <c:idx val="103"/>
                <c:order val="103"/>
                <c:tx>
                  <c:v>SAS EB TECHNIC</c:v>
                </c:tx>
                <c:spPr>
                  <a:solidFill>
                    <a:schemeClr val="accent2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945B-4786-94F3-E664C3214F5A}"/>
                  </c:ext>
                </c:extLst>
              </c15:ser>
            </c15:filteredBarSeries>
            <c15:filteredBarSeries>
              <c15:ser>
                <c:idx val="104"/>
                <c:order val="104"/>
                <c:tx>
                  <c:v>SEBP</c:v>
                </c:tx>
                <c:spPr>
                  <a:solidFill>
                    <a:schemeClr val="accent3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8-945B-4786-94F3-E664C3214F5A}"/>
                  </c:ext>
                </c:extLst>
              </c15:ser>
            </c15:filteredBarSeries>
            <c15:filteredBarSeries>
              <c15:ser>
                <c:idx val="105"/>
                <c:order val="105"/>
                <c:tx>
                  <c:v>SELEC PRO AUVERGNE</c:v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9-945B-4786-94F3-E664C3214F5A}"/>
                  </c:ext>
                </c:extLst>
              </c15:ser>
            </c15:filteredBarSeries>
            <c15:filteredBarSeries>
              <c15:ser>
                <c:idx val="106"/>
                <c:order val="106"/>
                <c:tx>
                  <c:v>SELEC PRO BOURG LES VALENCE</c:v>
                </c:tx>
                <c:spPr>
                  <a:solidFill>
                    <a:schemeClr val="accent5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A-945B-4786-94F3-E664C3214F5A}"/>
                  </c:ext>
                </c:extLst>
              </c15:ser>
            </c15:filteredBarSeries>
            <c15:filteredBarSeries>
              <c15:ser>
                <c:idx val="107"/>
                <c:order val="107"/>
                <c:tx>
                  <c:v>SELF CREUSE</c:v>
                </c:tx>
                <c:spPr>
                  <a:solidFill>
                    <a:schemeClr val="accent6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B-945B-4786-94F3-E664C3214F5A}"/>
                  </c:ext>
                </c:extLst>
              </c15:ser>
            </c15:filteredBarSeries>
            <c15:filteredBarSeries>
              <c15:ser>
                <c:idx val="108"/>
                <c:order val="108"/>
                <c:tx>
                  <c:v>SERVICE DEPANNAGE FOURNIL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C-945B-4786-94F3-E664C3214F5A}"/>
                  </c:ext>
                </c:extLst>
              </c15:ser>
            </c15:filteredBarSeries>
            <c15:filteredBarSeries>
              <c15:ser>
                <c:idx val="109"/>
                <c:order val="109"/>
                <c:tx>
                  <c:v>SMEHC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D-945B-4786-94F3-E664C3214F5A}"/>
                  </c:ext>
                </c:extLst>
              </c15:ser>
            </c15:filteredBarSeries>
            <c15:filteredBarSeries>
              <c15:ser>
                <c:idx val="110"/>
                <c:order val="110"/>
                <c:tx>
                  <c:v>SOLUTION BOUL-PAT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E-945B-4786-94F3-E664C3214F5A}"/>
                  </c:ext>
                </c:extLst>
              </c15:ser>
            </c15:filteredBarSeries>
            <c15:filteredBarSeries>
              <c15:ser>
                <c:idx val="111"/>
                <c:order val="111"/>
                <c:tx>
                  <c:v>SOMAB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F-945B-4786-94F3-E664C3214F5A}"/>
                  </c:ext>
                </c:extLst>
              </c15:ser>
            </c15:filteredBarSeries>
            <c15:filteredBarSeries>
              <c15:ser>
                <c:idx val="112"/>
                <c:order val="112"/>
                <c:tx>
                  <c:v>ST ROMAIN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0-945B-4786-94F3-E664C3214F5A}"/>
                  </c:ext>
                </c:extLst>
              </c15:ser>
            </c15:filteredBarSeries>
            <c15:filteredBarSeries>
              <c15:ser>
                <c:idx val="113"/>
                <c:order val="113"/>
                <c:tx>
                  <c:v>STAFF ICE SYSTEM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1-945B-4786-94F3-E664C3214F5A}"/>
                  </c:ext>
                </c:extLst>
              </c15:ser>
            </c15:filteredBarSeries>
            <c15:filteredBarSeries>
              <c15:ser>
                <c:idx val="114"/>
                <c:order val="114"/>
                <c:tx>
                  <c:v>Sté SCEPMA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2-945B-4786-94F3-E664C3214F5A}"/>
                  </c:ext>
                </c:extLst>
              </c15:ser>
            </c15:filteredBarSeries>
            <c15:filteredBarSeries>
              <c15:ser>
                <c:idx val="115"/>
                <c:order val="115"/>
                <c:tx>
                  <c:v>STEFF LE BOULANGER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3-945B-4786-94F3-E664C3214F5A}"/>
                  </c:ext>
                </c:extLst>
              </c15:ser>
            </c15:filteredBarSeries>
            <c15:filteredBarSeries>
              <c15:ser>
                <c:idx val="116"/>
                <c:order val="116"/>
                <c:tx>
                  <c:v>TECHNI BOULANGE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945B-4786-94F3-E664C3214F5A}"/>
                  </c:ext>
                </c:extLst>
              </c15:ser>
            </c15:filteredBarSeries>
            <c15:filteredBarSeries>
              <c15:ser>
                <c:idx val="117"/>
                <c:order val="117"/>
                <c:tx>
                  <c:v>TECHNIC SERVICE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5-945B-4786-94F3-E664C3214F5A}"/>
                  </c:ext>
                </c:extLst>
              </c15:ser>
            </c15:filteredBarSeries>
            <c15:filteredBarSeries>
              <c15:ser>
                <c:idx val="118"/>
                <c:order val="118"/>
                <c:tx>
                  <c:v>TECHNIFOUR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6-945B-4786-94F3-E664C3214F5A}"/>
                  </c:ext>
                </c:extLst>
              </c15:ser>
            </c15:filteredBarSeries>
            <c15:filteredBarSeries>
              <c15:ser>
                <c:idx val="119"/>
                <c:order val="119"/>
                <c:tx>
                  <c:v>TL FROID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7-945B-4786-94F3-E664C3214F5A}"/>
                  </c:ext>
                </c:extLst>
              </c15:ser>
            </c15:filteredBarSeries>
            <c15:filteredBarSeries>
              <c15:ser>
                <c:idx val="120"/>
                <c:order val="120"/>
                <c:tx>
                  <c:v>TRAPEAU Sté</c:v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8-945B-4786-94F3-E664C3214F5A}"/>
                  </c:ext>
                </c:extLst>
              </c15:ser>
            </c15:filteredBarSeries>
            <c15:filteredBarSeries>
              <c15:ser>
                <c:idx val="121"/>
                <c:order val="121"/>
                <c:tx>
                  <c:v>TRIANGLE TECH-MAT</c:v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9-945B-4786-94F3-E664C3214F5A}"/>
                  </c:ext>
                </c:extLst>
              </c15:ser>
            </c15:filteredBarSeries>
            <c15:filteredBarSeries>
              <c15:ser>
                <c:idx val="122"/>
                <c:order val="122"/>
                <c:tx>
                  <c:v>TSA Inox</c:v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A-945B-4786-94F3-E664C3214F5A}"/>
                  </c:ext>
                </c:extLst>
              </c15:ser>
            </c15:filteredBarSeries>
            <c15:filteredBarSeries>
              <c15:ser>
                <c:idx val="123"/>
                <c:order val="123"/>
                <c:tx>
                  <c:v>VIMAT INOX</c:v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B-945B-4786-94F3-E664C3214F5A}"/>
                  </c:ext>
                </c:extLst>
              </c15:ser>
            </c15:filteredBarSeries>
            <c15:filteredBarSeries>
              <c15:ser>
                <c:idx val="124"/>
                <c:order val="124"/>
                <c:tx>
                  <c:v>WICKE FRANCE SAS</c:v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C-945B-4786-94F3-E664C3214F5A}"/>
                  </c:ext>
                </c:extLst>
              </c15:ser>
            </c15:filteredBarSeries>
            <c15:filteredBarSeries>
              <c15:ser>
                <c:idx val="125"/>
                <c:order val="125"/>
                <c:tx>
                  <c:v>YMC2</c:v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D-945B-4786-94F3-E664C3214F5A}"/>
                  </c:ext>
                </c:extLst>
              </c15:ser>
            </c15:filteredBarSeries>
          </c:ext>
        </c:extLst>
      </c:barChart>
      <c:catAx>
        <c:axId val="1132679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Semaines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677872"/>
        <c:crosses val="autoZero"/>
        <c:auto val="1"/>
        <c:lblAlgn val="ctr"/>
        <c:lblOffset val="100"/>
        <c:noMultiLvlLbl val="0"/>
      </c:catAx>
      <c:valAx>
        <c:axId val="11326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Quantités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679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5</xdr:row>
      <xdr:rowOff>0</xdr:rowOff>
    </xdr:from>
    <xdr:to>
      <xdr:col>12</xdr:col>
      <xdr:colOff>19049</xdr:colOff>
      <xdr:row>19</xdr:row>
      <xdr:rowOff>19050</xdr:rowOff>
    </xdr:to>
    <xdr:graphicFrame macro="">
      <xdr:nvGraphicFramePr>
        <xdr:cNvPr id="4" name="Graphique_E6">
          <a:extLst>
            <a:ext uri="{FF2B5EF4-FFF2-40B4-BE49-F238E27FC236}">
              <a16:creationId xmlns:a16="http://schemas.microsoft.com/office/drawing/2014/main" id="{E397E78B-D1FA-42F5-A123-C7F848B98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  <c r="N1" s="25"/>
      <c r="O1" s="20"/>
      <c r="P1" s="29"/>
      <c r="Q1" s="29"/>
      <c r="R1" s="25"/>
      <c r="S1" s="20"/>
      <c r="T1" s="29"/>
      <c r="U1" s="29"/>
      <c r="V1" s="25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25.2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9"/>
      <c r="N2" s="26"/>
      <c r="O2" s="20"/>
      <c r="P2" s="29"/>
      <c r="Q2" s="29"/>
      <c r="R2" s="26"/>
      <c r="S2" s="20"/>
      <c r="T2" s="29"/>
      <c r="U2" s="29"/>
      <c r="V2" s="26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7" spans="1:39" ht="24.6" x14ac:dyDescent="0.55000000000000004">
      <c r="B7" s="22" t="s">
        <v>48</v>
      </c>
    </row>
    <row r="8" spans="1:39" ht="21" x14ac:dyDescent="0.35">
      <c r="B8" s="23"/>
    </row>
    <row r="9" spans="1:39" ht="21" x14ac:dyDescent="0.35">
      <c r="B9" s="23"/>
    </row>
    <row r="10" spans="1:39" ht="21" x14ac:dyDescent="0.35">
      <c r="B10" s="23"/>
    </row>
    <row r="11" spans="1:39" ht="21" x14ac:dyDescent="0.35">
      <c r="B11" s="23"/>
    </row>
    <row r="12" spans="1:39" ht="24.6" x14ac:dyDescent="0.55000000000000004">
      <c r="B12" s="22" t="s">
        <v>49</v>
      </c>
    </row>
    <row r="13" spans="1:39" ht="21" x14ac:dyDescent="0.35">
      <c r="B13" s="23"/>
    </row>
    <row r="14" spans="1:39" ht="21" x14ac:dyDescent="0.35">
      <c r="B14" s="23"/>
    </row>
    <row r="15" spans="1:39" ht="21" x14ac:dyDescent="0.35">
      <c r="B15" s="23"/>
    </row>
    <row r="16" spans="1:39" ht="21" x14ac:dyDescent="0.35">
      <c r="B16" s="23"/>
    </row>
    <row r="17" spans="1:39" ht="24.6" x14ac:dyDescent="0.55000000000000004">
      <c r="B17" s="22" t="s">
        <v>50</v>
      </c>
    </row>
    <row r="22" spans="1:39" ht="15" customHeight="1" x14ac:dyDescent="0.3">
      <c r="A22" s="27" t="s">
        <v>51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ht="15" customHeight="1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ht="15" customHeigh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ht="15" customHeigh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s="4" customFormat="1" ht="15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s="4" customFormat="1" ht="15" customHeight="1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s="4" customFormat="1" ht="15" customHeight="1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s="4" customFormat="1" ht="7.5" customHeigh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4" customForma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s="4" customForma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s="4" customFormat="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s="4" customForma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39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40"/>
  <sheetViews>
    <sheetView showGridLines="0" workbookViewId="0">
      <selection activeCell="B15" sqref="B15:D15"/>
    </sheetView>
  </sheetViews>
  <sheetFormatPr baseColWidth="10" defaultRowHeight="14.4" x14ac:dyDescent="0.3"/>
  <cols>
    <col min="1" max="1" width="19.44140625" bestFit="1" customWidth="1"/>
    <col min="2" max="2" width="13.33203125" bestFit="1" customWidth="1"/>
    <col min="3" max="3" width="17.109375" customWidth="1"/>
    <col min="4" max="4" width="23" customWidth="1"/>
    <col min="5" max="5" width="32.33203125" customWidth="1"/>
    <col min="6" max="6" width="20.88671875" customWidth="1"/>
    <col min="7" max="7" width="13.5546875" customWidth="1"/>
    <col min="8" max="8" width="9.88671875" bestFit="1" customWidth="1"/>
    <col min="9" max="9" width="9.33203125" bestFit="1" customWidth="1"/>
    <col min="10" max="10" width="22.6640625" bestFit="1" customWidth="1"/>
    <col min="11" max="11" width="10" bestFit="1" customWidth="1"/>
  </cols>
  <sheetData>
    <row r="1" spans="1:22" ht="21.75" customHeight="1" x14ac:dyDescent="0.3">
      <c r="A1" s="8" t="s">
        <v>12</v>
      </c>
      <c r="B1" s="9" t="s">
        <v>0</v>
      </c>
      <c r="C1" s="8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/>
      </c>
      <c r="D1" s="9" t="s">
        <v>0</v>
      </c>
      <c r="E1" s="8" t="str">
        <f>_xll.Assistant.XL.RIK_VO("INF47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D$1)</f>
        <v/>
      </c>
      <c r="F1" s="8" t="s">
        <v>0</v>
      </c>
      <c r="G1" s="8"/>
      <c r="H1" s="8" t="s">
        <v>13</v>
      </c>
      <c r="I1" s="78" t="s">
        <v>46</v>
      </c>
      <c r="J1" s="78"/>
      <c r="K1" s="8" t="s">
        <v>26</v>
      </c>
      <c r="L1" s="8" t="s">
        <v>0</v>
      </c>
      <c r="V1" s="6" t="str">
        <f ca="1">"&lt;="&amp;TEXT(TODAY(),"JJ/MM/AAAA")</f>
        <v>&lt;=17/02/2020</v>
      </c>
    </row>
    <row r="2" spans="1:22" x14ac:dyDescent="0.3">
      <c r="E2" s="7"/>
      <c r="F2" s="7"/>
      <c r="G2" s="4"/>
      <c r="H2" s="4"/>
      <c r="I2" s="4"/>
    </row>
    <row r="3" spans="1:22" ht="15" customHeight="1" x14ac:dyDescent="0.3">
      <c r="A3" s="72" t="s">
        <v>34</v>
      </c>
      <c r="B3" s="73"/>
      <c r="C3" s="73"/>
      <c r="D3" s="74"/>
      <c r="E3" s="66" t="s">
        <v>25</v>
      </c>
      <c r="F3" s="67"/>
      <c r="G3" s="67"/>
      <c r="H3" s="67"/>
      <c r="I3" s="67"/>
      <c r="J3" s="67"/>
      <c r="K3" s="67"/>
      <c r="L3" s="68"/>
    </row>
    <row r="4" spans="1:22" ht="15" customHeight="1" x14ac:dyDescent="0.3">
      <c r="A4" s="75"/>
      <c r="B4" s="76"/>
      <c r="C4" s="76"/>
      <c r="D4" s="77"/>
      <c r="E4" s="69"/>
      <c r="F4" s="70"/>
      <c r="G4" s="70"/>
      <c r="H4" s="70"/>
      <c r="I4" s="70"/>
      <c r="J4" s="70"/>
      <c r="K4" s="70"/>
      <c r="L4" s="71"/>
    </row>
    <row r="5" spans="1:22" ht="15.6" x14ac:dyDescent="0.3">
      <c r="A5" s="15" t="s">
        <v>14</v>
      </c>
      <c r="B5" s="61" t="str">
        <f>_xll.Assistant.XL.RIK_AC("INF47__;INF03@E=0,S=3,G=0,T=0,P=0:@R=A,S=1,V={0}:R=B,S=16,V={1}:R=C,S=2,V={2}:",$B$1,$D$1,$F$1)</f>
        <v>Assise Siège</v>
      </c>
      <c r="C5" s="61"/>
      <c r="D5" s="62"/>
      <c r="E5" s="12" t="s">
        <v>40</v>
      </c>
      <c r="F5" s="53">
        <f>_xll.Assistant.XL.RIK_AC("INF47__;INF02@E=8,S=7,G=0,T=0,P=0:@R=A,S=30,V={0}:R=B,S=4,V={1}:R=C,S=2,V={2}:R=D,S=23,V={3}:R=E,S=20,V={4}:R=F,S=6,V=CDE:R=G,S=5,V=VENTE:",$B$1,$D$1,F$1,$I$1,$L$1)</f>
        <v>9</v>
      </c>
      <c r="G5" s="54"/>
      <c r="H5" s="65"/>
      <c r="I5" s="51" t="s">
        <v>41</v>
      </c>
      <c r="J5" s="52"/>
      <c r="K5" s="53">
        <f>_xll.Assistant.XL.RIK_AC("INF47__;INF02@E=8,S=10,G=0,T=0,P=0:@R=A,S=30,V={0}:R=B,S=4,V={1}:R=C,S=2,V={2}:R=D,S=23,V={3}:R=E,S=20,V={4}:R=F,S=6,V=CDE:R=G,S=5,V=ACHAT:",$B$1,$D$1,$F$1,$I$1,$L$1)</f>
        <v>2</v>
      </c>
      <c r="L5" s="54"/>
    </row>
    <row r="6" spans="1:22" s="5" customFormat="1" ht="15.6" x14ac:dyDescent="0.3">
      <c r="A6" s="16" t="s">
        <v>6</v>
      </c>
      <c r="B6" s="59" t="str">
        <f>_xll.Assistant.XL.RIK_AC("INF47__;INF03@E=0,S=5,G=0,T=0,P=0:@R=A,S=1,V={0}:R=B,S=16,V={1}:R=C,S=2,V={2}:",$B$1,$D$1,$F$1)</f>
        <v>Mobilier</v>
      </c>
      <c r="C6" s="59"/>
      <c r="D6" s="60"/>
      <c r="E6" t="str">
        <f>_xll.Assistant.XL.RIK_AG("INF47_0_0_0_0_0_0_D=0x0;INF02@E=0,S=19,G=0,T=0_0,P=-1@E=1,S=13@E=0,S=5,G=0,T=0_0,P=-1@@R=A,S=30,V={0}:R=B,S=23,V={1}:R=C,S=20,V={2}:R=D,S=4,V={3}:R=E,S=2,V={4}:R=F,S=6,V=CDE:",$B$1,$I$1,$L$1,$D$1,$F$1)</f>
        <v/>
      </c>
      <c r="F6"/>
      <c r="G6"/>
      <c r="H6"/>
      <c r="I6"/>
      <c r="J6"/>
      <c r="M6"/>
    </row>
    <row r="7" spans="1:22" s="5" customFormat="1" ht="15.6" x14ac:dyDescent="0.3">
      <c r="A7" s="16" t="s">
        <v>15</v>
      </c>
      <c r="B7" s="59" t="str">
        <f>_xll.Assistant.XL.RIK_AC("INF47__;INF03@E=0,S=15,G=0,T=0,P=0:@R=A,S=1,V={0}:R=B,S=16,V={1}:R=C,S=2,V={2}:",$B$1,$D$1,$F$1)</f>
        <v>Aucun</v>
      </c>
      <c r="C7" s="59"/>
      <c r="D7" s="60"/>
      <c r="E7"/>
      <c r="F7"/>
      <c r="G7"/>
      <c r="H7"/>
      <c r="I7"/>
      <c r="J7"/>
    </row>
    <row r="8" spans="1:22" s="5" customFormat="1" ht="15.6" x14ac:dyDescent="0.3">
      <c r="A8" s="16" t="s">
        <v>24</v>
      </c>
      <c r="B8" s="59" t="str">
        <f>_xll.Assistant.XL.RIK_AC("INF47__;INF03@E=0,S=23,G=0,T=0,P=0:@R=A,S=1,V={0}:R=B,S=16,V={1}:R=C,S=2,V={2}:",$B$1,$D$1,$F$1)</f>
        <v>NON</v>
      </c>
      <c r="C8" s="59"/>
      <c r="D8" s="60"/>
      <c r="E8"/>
      <c r="F8"/>
      <c r="G8"/>
      <c r="H8"/>
      <c r="I8"/>
      <c r="J8"/>
    </row>
    <row r="9" spans="1:22" s="5" customFormat="1" ht="15.6" x14ac:dyDescent="0.3">
      <c r="A9" s="16" t="s">
        <v>16</v>
      </c>
      <c r="B9" s="59" t="str">
        <f>_xll.Assistant.XL.RIK_AC("INF47__;INF03@E=0,S=9,G=0,T=0,P=0:@R=A,S=1,V={0}:R=B,S=16,V={1}:R=C,S=2,V={2}:",$B$1,$D$1,$F$1)</f>
        <v>OUI</v>
      </c>
      <c r="C9" s="59"/>
      <c r="D9" s="60"/>
      <c r="E9"/>
      <c r="F9"/>
      <c r="G9"/>
      <c r="H9"/>
      <c r="I9"/>
      <c r="J9"/>
    </row>
    <row r="10" spans="1:22" s="5" customFormat="1" ht="15.6" x14ac:dyDescent="0.3">
      <c r="A10" s="16" t="s">
        <v>20</v>
      </c>
      <c r="B10" s="10" t="str">
        <f>_xll.Assistant.XL.RIK_AC("INF47__;INF03@E=0,S=11,G=0,T=0,P=0:@R=A,S=1,V={0}:R=B,S=16,V={1}:R=C,S=2,V={2}:",$B$1,$D$1,$F$1)</f>
        <v>1</v>
      </c>
      <c r="C10" s="10"/>
      <c r="D10" s="11"/>
      <c r="E10"/>
      <c r="F10"/>
      <c r="G10"/>
      <c r="H10"/>
      <c r="I10"/>
      <c r="J10"/>
    </row>
    <row r="11" spans="1:22" ht="15.6" x14ac:dyDescent="0.3">
      <c r="A11" s="16" t="s">
        <v>17</v>
      </c>
      <c r="B11" s="59" t="str">
        <f>_xll.Assistant.XL.RIK_AC("INF47__;INF03@E=0,S=12,G=0,T=0,P=0:@R=A,S=1,V={0}:R=B,S=16,V={1}:R=C,S=2,V={2}:",$B$1,$D$1,$F$1)</f>
        <v/>
      </c>
      <c r="C11" s="59"/>
      <c r="D11" s="60"/>
      <c r="J11" s="1"/>
    </row>
    <row r="12" spans="1:22" ht="15.6" x14ac:dyDescent="0.3">
      <c r="A12" s="16" t="s">
        <v>18</v>
      </c>
      <c r="B12" s="59" t="str">
        <f>_xll.Assistant.XL.RIK_AC("INF47__;INF03@E=0,S=13,G=0,T=0,P=0:@R=A,S=1,V={0}:R=B,S=16,V={1}:R=C,S=2,V={2}:",$B$1,$D$1,$F$1)</f>
        <v/>
      </c>
      <c r="C12" s="59"/>
      <c r="D12" s="60"/>
    </row>
    <row r="13" spans="1:22" ht="15.6" x14ac:dyDescent="0.3">
      <c r="A13" s="16" t="s">
        <v>19</v>
      </c>
      <c r="B13" s="59" t="str">
        <f>_xll.Assistant.XL.RIK_AC("INF47__;INF03@E=0,S=18,G=0,T=0,P=0:@R=A,S=1,V={0}:R=B,S=16,V={1}:R=C,S=2,V={2}:",$B$1,$D$1,$F$1)</f>
        <v>CATALOGUE</v>
      </c>
      <c r="C13" s="59"/>
      <c r="D13" s="60"/>
    </row>
    <row r="14" spans="1:22" ht="15.6" x14ac:dyDescent="0.3">
      <c r="A14" s="16" t="s">
        <v>21</v>
      </c>
      <c r="B14" s="55">
        <f>_xll.Assistant.XL.RIK_AC("INF47__;INF03@E=1,S=6,G=0,T=0,P=0:@R=A,S=1,V={0}:R=B,S=16,V={1}:R=C,S=2,V={2}:",$B$1,$D$1,$F$1)</f>
        <v>5145.6455999999998</v>
      </c>
      <c r="C14" s="55"/>
      <c r="D14" s="56"/>
    </row>
    <row r="15" spans="1:22" ht="15.6" x14ac:dyDescent="0.3">
      <c r="A15" s="16" t="s">
        <v>22</v>
      </c>
      <c r="B15" s="55">
        <f>_xll.Assistant.XL.RIK_AC("INF47__;INF03@E=1,S=7,G=0,T=0,P=0:@R=A,S=1,V={0}:R=B,S=16,V={1}:R=C,S=2,V={2}:",$B$1,$D$1,$F$1)</f>
        <v>1699.3</v>
      </c>
      <c r="C15" s="55"/>
      <c r="D15" s="56"/>
    </row>
    <row r="16" spans="1:22" ht="15.6" x14ac:dyDescent="0.3">
      <c r="A16" s="16" t="s">
        <v>23</v>
      </c>
      <c r="B16" s="55">
        <f>_xll.Assistant.XL.RIK_AC("INF47__;INF03@E=1,S=8,G=0,T=0,P=0:@R=A,S=1,V={0}:R=B,S=16,V={1}:R=C,S=2,V={2}:",$B$1,$D$1,$F$1)</f>
        <v>1073.8106</v>
      </c>
      <c r="C16" s="55"/>
      <c r="D16" s="56"/>
    </row>
    <row r="17" spans="1:13" ht="15.6" x14ac:dyDescent="0.3">
      <c r="A17" s="16" t="s">
        <v>35</v>
      </c>
      <c r="B17" s="57">
        <f>_xll.Assistant.XL.RIK_AC("INF47__;INF03@E=1,S=17,G=0,T=0,P=0:@R=A,S=1,V={0}:R=B,S=16,V={1}:R=C,S=2,V={2}:",$B$1,$D$1,$F$1)</f>
        <v>49610.64</v>
      </c>
      <c r="C17" s="57"/>
      <c r="D17" s="58"/>
    </row>
    <row r="18" spans="1:13" ht="15.6" x14ac:dyDescent="0.3">
      <c r="A18" s="16" t="s">
        <v>36</v>
      </c>
      <c r="B18" s="55">
        <f>_xll.Assistant.XL.RIK_AC("INF47__;INF11@E=1,S=9,G=0,T=0,P=0:@R=A,S=38,V={0}:R=B,S=10|2,V={1}:R=C,S=10|16,V={2}:",$B$1,$F$1,$D$1)</f>
        <v>457</v>
      </c>
      <c r="C18" s="55"/>
      <c r="D18" s="56"/>
    </row>
    <row r="19" spans="1:13" ht="15.6" x14ac:dyDescent="0.3">
      <c r="A19" s="17" t="s">
        <v>11</v>
      </c>
      <c r="B19" s="63">
        <f>_xll.Assistant.XL.RIK_AC("INF47__;INF11@E=1,S=10,G=0,T=0,P=0:@R=A,S=38,V={0}:R=B,S=10|2,V={1}:R=C,S=10|16,V={2}:",$B$1,$F$1,$D$1)</f>
        <v>100007394.86</v>
      </c>
      <c r="C19" s="63"/>
      <c r="D19" s="64"/>
    </row>
    <row r="21" spans="1:13" ht="15" customHeight="1" x14ac:dyDescent="0.3">
      <c r="A21" s="48" t="s">
        <v>27</v>
      </c>
      <c r="B21" s="49"/>
      <c r="C21" s="49"/>
      <c r="D21" s="49"/>
      <c r="E21" s="50" t="s">
        <v>29</v>
      </c>
      <c r="F21" s="50"/>
      <c r="G21" s="50" t="s">
        <v>32</v>
      </c>
      <c r="H21" s="50"/>
      <c r="I21" s="50"/>
      <c r="J21" s="50" t="s">
        <v>33</v>
      </c>
      <c r="K21" s="50"/>
      <c r="L21" s="50"/>
    </row>
    <row r="22" spans="1:13" ht="15" customHeight="1" x14ac:dyDescent="0.3">
      <c r="A22" s="48"/>
      <c r="B22" s="49"/>
      <c r="C22" s="49"/>
      <c r="D22" s="49"/>
      <c r="E22" s="50"/>
      <c r="F22" s="50"/>
      <c r="G22" s="50"/>
      <c r="H22" s="50"/>
      <c r="I22" s="50"/>
      <c r="J22" s="50"/>
      <c r="K22" s="50"/>
      <c r="L22" s="50"/>
    </row>
    <row r="23" spans="1:13" ht="15" customHeight="1" x14ac:dyDescent="0.3">
      <c r="A23" s="40" t="s">
        <v>1</v>
      </c>
      <c r="B23" s="42">
        <f>_xll.Assistant.XL.RIK_AC("INF47__;INF12@E=1,S=21,G=0,T=0,P=0:@R=A,S=72,V={0}:R=B,S=58|2,V={1}:R=C,S=58|16,V={2}:R=F,S=32|46,V=&lt;&gt;(FINI,ARCHIVE):R=E,S=32|42,V={3}:R=F,S=32|43,V={4}:",B$1,$F$1,$D$1,$I$1,$L$1)</f>
        <v>420</v>
      </c>
      <c r="C23" s="30" t="s">
        <v>28</v>
      </c>
      <c r="D23" s="33">
        <f>_xll.Assistant.XL.RIK_AC("INF47__;INF12@E=8,S=32|2,G=0,T=0,P=0:@R=A,S=72,V={0}:R=B,S=58|2,V={1}:R=C,S=58|16,V={2}:R=D,S=67,V={3}:R=E,S=66,V={4}:R=F,S=32|46,V=&lt;&gt;(FINI,ARCHIVE):",D$1,$F$1,$D$1,L$1,$L$1)</f>
        <v>16</v>
      </c>
      <c r="E23" s="79" t="s">
        <v>30</v>
      </c>
      <c r="F23" s="42">
        <f>_xll.Assistant.XL.RIK_AC("INF47__;INF10@E=8,S=2,G=0,T=0,P=0:@R=A,S=26,V={0}:R=B,S=3|2,V={1}:R=C,S=3|16,V={2}:R=D,S=22,V={3}:R=E,S=23,V={4}:",$B$1,F$1,$D$1,$I$1,$L$1)</f>
        <v>1</v>
      </c>
      <c r="G23" s="82" t="s">
        <v>37</v>
      </c>
      <c r="H23" s="85">
        <f>_xll.Assistant.XL.RIK_AC("INF47__;INF11@E=8,S=16,G=0,T=0,P=0:@R=A,S=38,V={0}:R=B,S=10|2,V={1}:R=C,S=10|16,V={2}:",$B$1,$F$1,$D$1)</f>
        <v>132</v>
      </c>
      <c r="I23" s="42"/>
      <c r="J23" s="36" t="s">
        <v>39</v>
      </c>
      <c r="K23" s="94">
        <f>_xll.Assistant.XL.RIK_AC("INF47__;INF11@L=Stock disponible,E=1,G=0,T=0,P=0,F=[4]-[5],Y=1:@R=A,S=38,V={0}:R=B,S=10|2,V={1}:R=C,S=10|16,V={2}:",$B$1,$F$1,$D$1)</f>
        <v>38432.721147999997</v>
      </c>
      <c r="L23" s="94"/>
      <c r="M23" s="18"/>
    </row>
    <row r="24" spans="1:13" ht="15" customHeight="1" x14ac:dyDescent="0.3">
      <c r="A24" s="41" t="s">
        <v>2</v>
      </c>
      <c r="B24" s="43"/>
      <c r="C24" s="31"/>
      <c r="D24" s="34"/>
      <c r="E24" s="80"/>
      <c r="F24" s="45"/>
      <c r="G24" s="83"/>
      <c r="H24" s="86"/>
      <c r="I24" s="45"/>
      <c r="J24" s="37" t="s">
        <v>2</v>
      </c>
      <c r="K24" s="95"/>
      <c r="L24" s="95"/>
      <c r="M24" s="19"/>
    </row>
    <row r="25" spans="1:13" ht="15" customHeight="1" x14ac:dyDescent="0.3">
      <c r="A25" s="44" t="s">
        <v>2</v>
      </c>
      <c r="B25" s="45">
        <f>_xll.Assistant.XL.RIK_AC("INF47__;INF12@E=1,S=23,G=0,T=0,P=0:@R=A,S=72,V={0}:R=B,S=58|2,V={1}:R=C,S=58|16,V={2}:R=D,S=32|46,V=&lt;&gt;(FINI,ARCHIVE):R=E,S=32|42,V={3}:R=F,S=32|43,V={4}:",B$1,$F$1,$D$1,$I$1,$L$1)</f>
        <v>0</v>
      </c>
      <c r="C25" s="31"/>
      <c r="D25" s="34"/>
      <c r="E25" s="81"/>
      <c r="F25" s="43"/>
      <c r="G25" s="84"/>
      <c r="H25" s="87"/>
      <c r="I25" s="43"/>
      <c r="J25" s="38" t="s">
        <v>9</v>
      </c>
      <c r="K25" s="96">
        <f>_xll.Assistant.XL.RIK_AC("INF47__;INF11@E=1,S=5,G=0,T=0,P=0:@R=A,S=38,V={0}:R=B,S=10|2,V={1}:R=C,S=10|16,V={2}:",$B$1,$F$1,$D$1)</f>
        <v>20850.828851999999</v>
      </c>
      <c r="L25" s="97"/>
      <c r="M25" s="19"/>
    </row>
    <row r="26" spans="1:13" ht="15" customHeight="1" x14ac:dyDescent="0.3">
      <c r="A26" s="41"/>
      <c r="B26" s="43"/>
      <c r="C26" s="31"/>
      <c r="D26" s="34"/>
      <c r="E26" s="79" t="s">
        <v>31</v>
      </c>
      <c r="F26" s="42">
        <f>_xll.Assistant.XL.RIK_AC("INF47__;INF10@E=1,S=20,G=0,T=0,P=0:@R=A,S=26,V={0}:R=B,S=3|2,V={1}:R=C,S=3|16,V={2}:R=D,S=22,V={3}:R=E,S=23,V={4}:",$B$1,F$1,$D$1,$I$1,$L$1)</f>
        <v>260</v>
      </c>
      <c r="G26" s="82" t="s">
        <v>38</v>
      </c>
      <c r="H26" s="88">
        <f>_xll.Assistant.XL.RIK_AC("INF47__;INF11@E=8,S=16,G=0,T=0,P=0:@R=A,S=38,V={0}:R=B,S=10|2,V={1}:R=C,S=10|16,V={2}:R=D,S=22,V={3}:",$B$1,$F$1,$D$1,$V$1)</f>
        <v>12</v>
      </c>
      <c r="I26" s="89"/>
      <c r="J26" s="39"/>
      <c r="K26" s="98"/>
      <c r="L26" s="99"/>
    </row>
    <row r="27" spans="1:13" ht="15" customHeight="1" x14ac:dyDescent="0.3">
      <c r="A27" s="44" t="s">
        <v>3</v>
      </c>
      <c r="B27" s="46">
        <f>_xll.Assistant.XL.RIK_AC("INF47__;INF12@E=1,S=24,G=0,T=0,P=0:@R=A,S=72,V={0}:R=B,S=58|2,V={1}:R=C,S=58|16,V={2}:R=D,S=32|46,V=&lt;&gt;(FINI,ARCHIVE):R=E,S=32|42,V={3}:R=F,S=32|43,V={4}:",B$1,$F$1,$D$1,$I$1,$L$1)</f>
        <v>0</v>
      </c>
      <c r="C27" s="31"/>
      <c r="D27" s="34"/>
      <c r="E27" s="80"/>
      <c r="F27" s="45"/>
      <c r="G27" s="83"/>
      <c r="H27" s="90"/>
      <c r="I27" s="91"/>
      <c r="J27" s="36" t="s">
        <v>10</v>
      </c>
      <c r="K27" s="100">
        <f>_xll.Assistant.XL.RIK_AC("INF47__;INF11@E=1,S=6,G=0,T=0,P=0:@R=A,S=38,V={0}:R=B,S=10|2,V={1}:R=C,S=10|16,V={2}:",$B$1,$F$1,$D$1)</f>
        <v>1475</v>
      </c>
      <c r="L27" s="101"/>
    </row>
    <row r="28" spans="1:13" ht="15" customHeight="1" x14ac:dyDescent="0.3">
      <c r="A28" s="41"/>
      <c r="B28" s="47"/>
      <c r="C28" s="32"/>
      <c r="D28" s="35"/>
      <c r="E28" s="81"/>
      <c r="F28" s="43"/>
      <c r="G28" s="84"/>
      <c r="H28" s="92"/>
      <c r="I28" s="93"/>
      <c r="J28" s="37"/>
      <c r="K28" s="102"/>
      <c r="L28" s="99"/>
    </row>
    <row r="29" spans="1:13" x14ac:dyDescent="0.3">
      <c r="G29" s="14"/>
      <c r="H29" s="14"/>
    </row>
    <row r="32" spans="1:13" ht="15" customHeight="1" x14ac:dyDescent="0.3">
      <c r="C32" s="13"/>
      <c r="D32" s="13"/>
    </row>
    <row r="33" spans="3:4" ht="15" customHeight="1" x14ac:dyDescent="0.3">
      <c r="C33" s="13"/>
      <c r="D33" s="13"/>
    </row>
    <row r="140" spans="2:8" x14ac:dyDescent="0.3">
      <c r="B140" s="1"/>
      <c r="C140" s="1"/>
      <c r="D140" s="2"/>
      <c r="E140" s="2"/>
      <c r="F140" s="1"/>
      <c r="G140" s="1"/>
      <c r="H140" s="2"/>
    </row>
  </sheetData>
  <mergeCells count="46">
    <mergeCell ref="I1:J1"/>
    <mergeCell ref="E23:E25"/>
    <mergeCell ref="F23:F25"/>
    <mergeCell ref="E26:E28"/>
    <mergeCell ref="F26:F28"/>
    <mergeCell ref="G26:G28"/>
    <mergeCell ref="G23:G25"/>
    <mergeCell ref="H23:I25"/>
    <mergeCell ref="H26:I28"/>
    <mergeCell ref="J27:J28"/>
    <mergeCell ref="J21:L22"/>
    <mergeCell ref="K23:L24"/>
    <mergeCell ref="K25:L26"/>
    <mergeCell ref="K27:L28"/>
    <mergeCell ref="B12:D12"/>
    <mergeCell ref="B13:D13"/>
    <mergeCell ref="B14:D14"/>
    <mergeCell ref="F5:H5"/>
    <mergeCell ref="E3:L4"/>
    <mergeCell ref="A3:D4"/>
    <mergeCell ref="A21:D22"/>
    <mergeCell ref="E21:F22"/>
    <mergeCell ref="I5:J5"/>
    <mergeCell ref="K5:L5"/>
    <mergeCell ref="B16:D16"/>
    <mergeCell ref="B17:D17"/>
    <mergeCell ref="B8:D8"/>
    <mergeCell ref="B15:D15"/>
    <mergeCell ref="B5:D5"/>
    <mergeCell ref="B6:D6"/>
    <mergeCell ref="B7:D7"/>
    <mergeCell ref="B9:D9"/>
    <mergeCell ref="B11:D11"/>
    <mergeCell ref="B18:D18"/>
    <mergeCell ref="B19:D19"/>
    <mergeCell ref="G21:I22"/>
    <mergeCell ref="C23:C28"/>
    <mergeCell ref="D23:D28"/>
    <mergeCell ref="J23:J24"/>
    <mergeCell ref="J25:J26"/>
    <mergeCell ref="A23:A24"/>
    <mergeCell ref="B23:B24"/>
    <mergeCell ref="A25:A26"/>
    <mergeCell ref="B25:B26"/>
    <mergeCell ref="A27:A28"/>
    <mergeCell ref="B27:B28"/>
  </mergeCells>
  <conditionalFormatting sqref="B17:D17">
    <cfRule type="cellIs" dxfId="4" priority="4" operator="notBetween">
      <formula>$B$18</formula>
      <formula>$B$19</formula>
    </cfRule>
    <cfRule type="cellIs" dxfId="3" priority="5" operator="between">
      <formula>$B$18</formula>
      <formula>$B$19</formula>
    </cfRule>
  </conditionalFormatting>
  <conditionalFormatting sqref="K23:L24">
    <cfRule type="cellIs" dxfId="2" priority="3" operator="lessThan">
      <formula>0</formula>
    </cfRule>
  </conditionalFormatting>
  <conditionalFormatting sqref="H26">
    <cfRule type="cellIs" dxfId="1" priority="2" operator="lessThan">
      <formula>0</formula>
    </cfRule>
  </conditionalFormatting>
  <conditionalFormatting sqref="B27">
    <cfRule type="cellIs" dxfId="0" priority="1" operator="lessThan">
      <formula>0</formula>
    </cfRule>
  </conditionalFormatting>
  <hyperlinks>
    <hyperlink ref="E3:L4" location="'Détails Commandes'!A1" display="Informations Commandes" xr:uid="{00000000-0004-0000-0500-000000000000}"/>
    <hyperlink ref="A21:D22" location="'Ordre de Fabrications'!A1" display="Ordres de Fabrication" xr:uid="{00000000-0004-0000-0500-000001000000}"/>
    <hyperlink ref="E21:F22" location="'Dossiers Qualité'!A1" display="Dossiers Qualités" xr:uid="{00000000-0004-0000-0500-000002000000}"/>
    <hyperlink ref="G21:I22" location="'Détails Lots'!A1" display="Détails Lots" xr:uid="{00000000-0004-0000-0500-000003000000}"/>
    <hyperlink ref="J21:L22" location="'Etat des stocks'!A1" display="Etat des Stocks" xr:uid="{00000000-0004-0000-0500-000004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3" t="s">
        <v>44</v>
      </c>
      <c r="D1" t="s">
        <v>45</v>
      </c>
      <c r="E1" t="s">
        <v>8</v>
      </c>
      <c r="F1" s="3" t="s">
        <v>42</v>
      </c>
      <c r="G1" s="3" t="s">
        <v>59</v>
      </c>
      <c r="H1" s="3" t="s">
        <v>60</v>
      </c>
    </row>
    <row r="2" spans="1:8" ht="409.6" x14ac:dyDescent="0.3">
      <c r="A2" s="3" t="s">
        <v>4</v>
      </c>
      <c r="F2" s="3" t="s">
        <v>54</v>
      </c>
    </row>
    <row r="3" spans="1:8" ht="409.6" x14ac:dyDescent="0.3">
      <c r="A3" s="3" t="s">
        <v>5</v>
      </c>
      <c r="F3" s="3" t="s">
        <v>55</v>
      </c>
    </row>
    <row r="4" spans="1:8" ht="409.6" x14ac:dyDescent="0.3">
      <c r="A4" s="3" t="s">
        <v>7</v>
      </c>
      <c r="F4" s="3" t="s">
        <v>56</v>
      </c>
    </row>
    <row r="5" spans="1:8" ht="409.6" x14ac:dyDescent="0.3">
      <c r="A5" s="3" t="s">
        <v>43</v>
      </c>
      <c r="F5" s="3" t="s">
        <v>57</v>
      </c>
    </row>
    <row r="6" spans="1:8" ht="409.6" x14ac:dyDescent="0.3">
      <c r="A6" s="3" t="s">
        <v>52</v>
      </c>
      <c r="F6" s="3" t="s">
        <v>58</v>
      </c>
    </row>
    <row r="7" spans="1:8" ht="172.8" x14ac:dyDescent="0.3">
      <c r="A7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Suivi Article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2020-02-17T14:20:45Z</dcterms:modified>
</cp:coreProperties>
</file>